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svir Singh Nagi\Desktop\JASVIRS_2022_23\DIGITAL_COURSE_ONLINE\RISE_PPT\SUPPLEMENTS\"/>
    </mc:Choice>
  </mc:AlternateContent>
  <xr:revisionPtr revIDLastSave="0" documentId="8_{6AAAF991-E787-41EF-9636-D0B67630C80D}" xr6:coauthVersionLast="47" xr6:coauthVersionMax="47" xr10:uidLastSave="{00000000-0000-0000-0000-000000000000}"/>
  <bookViews>
    <workbookView xWindow="-108" yWindow="-108" windowWidth="23256" windowHeight="12576" xr2:uid="{21F3AD25-D59C-4A72-A8DE-8834111FCC9D}"/>
  </bookViews>
  <sheets>
    <sheet name="rise4_moneyspi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10" i="2" l="1"/>
  <c r="F3" i="2"/>
  <c r="E6" i="2"/>
  <c r="C6" i="2"/>
  <c r="B7" i="2" s="1"/>
  <c r="C7" i="2" s="1"/>
  <c r="B8" i="2" s="1"/>
  <c r="C8" i="2" s="1"/>
  <c r="B9" i="2" s="1"/>
  <c r="C9" i="2" s="1"/>
  <c r="B10" i="2" s="1"/>
  <c r="C10" i="2" s="1"/>
  <c r="B11" i="2" s="1"/>
  <c r="C11" i="2" s="1"/>
  <c r="B12" i="2" s="1"/>
  <c r="C12" i="2" s="1"/>
  <c r="B13" i="2" s="1"/>
  <c r="C13" i="2" s="1"/>
  <c r="B14" i="2" s="1"/>
  <c r="C14" i="2" s="1"/>
  <c r="B15" i="2" s="1"/>
  <c r="C15" i="2" s="1"/>
  <c r="B16" i="2" s="1"/>
  <c r="C16" i="2" s="1"/>
  <c r="B17" i="2" s="1"/>
  <c r="C17" i="2" s="1"/>
  <c r="B18" i="2" s="1"/>
  <c r="C18" i="2" s="1"/>
  <c r="B19" i="2" s="1"/>
  <c r="C19" i="2" s="1"/>
  <c r="B20" i="2" s="1"/>
  <c r="C20" i="2" s="1"/>
  <c r="B21" i="2" s="1"/>
  <c r="C21" i="2" s="1"/>
  <c r="B22" i="2" s="1"/>
  <c r="C22" i="2" s="1"/>
  <c r="B23" i="2" s="1"/>
  <c r="C23" i="2" s="1"/>
  <c r="B24" i="2" s="1"/>
  <c r="C24" i="2" s="1"/>
  <c r="B25" i="2" s="1"/>
  <c r="C25" i="2" s="1"/>
  <c r="F6" i="2" l="1"/>
  <c r="E7" i="2" s="1"/>
  <c r="F7" i="2" s="1"/>
  <c r="E8" i="2" s="1"/>
  <c r="F8" i="2" s="1"/>
  <c r="E9" i="2" s="1"/>
  <c r="O9" i="2" s="1"/>
  <c r="F9" i="2" l="1"/>
  <c r="E10" i="2" s="1"/>
  <c r="N10" i="2" s="1"/>
  <c r="O10" i="2" s="1"/>
  <c r="P10" i="2" s="1"/>
  <c r="N9" i="2"/>
  <c r="S10" i="2"/>
  <c r="P9" i="2"/>
  <c r="F10" i="2" l="1"/>
  <c r="E11" i="2" s="1"/>
  <c r="N11" i="2" s="1"/>
  <c r="O11" i="2" s="1"/>
  <c r="P11" i="2" s="1"/>
  <c r="S11" i="2"/>
  <c r="U11" i="2" s="1"/>
  <c r="F11" i="2" l="1"/>
  <c r="E12" i="2"/>
  <c r="N12" i="2" s="1"/>
  <c r="O12" i="2" s="1"/>
  <c r="S12" i="2"/>
  <c r="U12" i="2" s="1"/>
  <c r="S13" i="2" s="1"/>
  <c r="F12" i="2" l="1"/>
  <c r="E13" i="2" s="1"/>
  <c r="F13" i="2" s="1"/>
  <c r="U13" i="2"/>
  <c r="S14" i="2" s="1"/>
  <c r="P12" i="2"/>
  <c r="N13" i="2" l="1"/>
  <c r="O13" i="2" s="1"/>
  <c r="U14" i="2" l="1"/>
  <c r="S15" i="2" s="1"/>
  <c r="P13" i="2"/>
  <c r="E14" i="2"/>
  <c r="N14" i="2" l="1"/>
  <c r="O14" i="2" s="1"/>
  <c r="F14" i="2"/>
  <c r="E15" i="2" s="1"/>
  <c r="U15" i="2" l="1"/>
  <c r="S16" i="2" s="1"/>
  <c r="P14" i="2"/>
  <c r="N15" i="2"/>
  <c r="O15" i="2" s="1"/>
  <c r="F15" i="2"/>
  <c r="E16" i="2" l="1"/>
  <c r="U16" i="2"/>
  <c r="S17" i="2" s="1"/>
  <c r="P15" i="2"/>
  <c r="F16" i="2"/>
  <c r="N16" i="2"/>
  <c r="O16" i="2" s="1"/>
  <c r="U17" i="2" l="1"/>
  <c r="S18" i="2" s="1"/>
  <c r="P16" i="2"/>
  <c r="E17" i="2"/>
  <c r="F17" i="2" l="1"/>
  <c r="N17" i="2"/>
  <c r="O17" i="2" s="1"/>
  <c r="U18" i="2" l="1"/>
  <c r="S19" i="2" s="1"/>
  <c r="P17" i="2"/>
  <c r="E18" i="2"/>
  <c r="F18" i="2" l="1"/>
  <c r="N18" i="2"/>
  <c r="O18" i="2" s="1"/>
  <c r="U19" i="2" l="1"/>
  <c r="S20" i="2" s="1"/>
  <c r="P18" i="2"/>
  <c r="E19" i="2"/>
  <c r="N19" i="2" l="1"/>
  <c r="O19" i="2" s="1"/>
  <c r="F19" i="2"/>
  <c r="U20" i="2" l="1"/>
  <c r="S21" i="2" s="1"/>
  <c r="P19" i="2"/>
  <c r="E20" i="2"/>
  <c r="N20" i="2" l="1"/>
  <c r="O20" i="2" s="1"/>
  <c r="F20" i="2"/>
  <c r="E21" i="2" s="1"/>
  <c r="U21" i="2" l="1"/>
  <c r="S22" i="2" s="1"/>
  <c r="P20" i="2"/>
  <c r="F21" i="2"/>
  <c r="N21" i="2"/>
  <c r="O21" i="2" s="1"/>
  <c r="P21" i="2" s="1"/>
  <c r="U22" i="2" l="1"/>
  <c r="S23" i="2" s="1"/>
  <c r="E22" i="2"/>
  <c r="N22" i="2" l="1"/>
  <c r="O22" i="2" s="1"/>
  <c r="F22" i="2"/>
  <c r="E23" i="2" l="1"/>
  <c r="F23" i="2" s="1"/>
  <c r="U23" i="2"/>
  <c r="S24" i="2" s="1"/>
  <c r="P22" i="2"/>
  <c r="N23" i="2" l="1"/>
  <c r="O23" i="2" s="1"/>
  <c r="U24" i="2"/>
  <c r="S25" i="2" s="1"/>
  <c r="P23" i="2"/>
  <c r="E24" i="2"/>
  <c r="F24" i="2" l="1"/>
  <c r="N24" i="2"/>
  <c r="O24" i="2" s="1"/>
  <c r="U25" i="2" l="1"/>
  <c r="S26" i="2" s="1"/>
  <c r="P24" i="2"/>
  <c r="E25" i="2"/>
  <c r="J25" i="2" s="1"/>
  <c r="L25" i="2" s="1"/>
  <c r="N25" i="2" l="1"/>
  <c r="O25" i="2" s="1"/>
  <c r="F25" i="2"/>
  <c r="U26" i="2" l="1"/>
  <c r="P25" i="2"/>
  <c r="V26" i="2"/>
  <c r="W26" i="2" s="1"/>
  <c r="X26" i="2" s="1"/>
</calcChain>
</file>

<file path=xl/sharedStrings.xml><?xml version="1.0" encoding="utf-8"?>
<sst xmlns="http://schemas.openxmlformats.org/spreadsheetml/2006/main" count="34" uniqueCount="30">
  <si>
    <t>OD</t>
  </si>
  <si>
    <t>TOTAL</t>
  </si>
  <si>
    <t>SWP</t>
  </si>
  <si>
    <t>CAPITAL</t>
  </si>
  <si>
    <t>MONEY SPIN WEALTH MANAGEMENT &amp; GROWTH STRATEGY</t>
  </si>
  <si>
    <t>PRCINCIPAL</t>
  </si>
  <si>
    <t>MF RTN INR</t>
  </si>
  <si>
    <t>YEAR</t>
  </si>
  <si>
    <t>After Year</t>
  </si>
  <si>
    <t>FD RTN</t>
  </si>
  <si>
    <t>Monthly</t>
  </si>
  <si>
    <t>Stock Rtn /Mnth</t>
  </si>
  <si>
    <t>(INR)Rtn / Yr</t>
  </si>
  <si>
    <t>WORKING CAPITAL</t>
  </si>
  <si>
    <t>OD-FD=2%</t>
  </si>
  <si>
    <t>ASSUMPTIONS</t>
  </si>
  <si>
    <t>NET - After Returning OD</t>
  </si>
  <si>
    <t>INSTRUCTIONS :</t>
  </si>
  <si>
    <t xml:space="preserve">AVG RTN : MF longterm = </t>
  </si>
  <si>
    <t>NET=RTN-</t>
  </si>
  <si>
    <t>NUMBERS</t>
  </si>
  <si>
    <r>
      <rPr>
        <sz val="14"/>
        <color theme="1"/>
        <rFont val="Calibri"/>
        <family val="2"/>
        <scheme val="minor"/>
      </rPr>
      <t xml:space="preserve">ONLY </t>
    </r>
    <r>
      <rPr>
        <b/>
        <sz val="14"/>
        <color theme="1"/>
        <rFont val="Calibri"/>
        <family val="2"/>
        <scheme val="minor"/>
      </rPr>
      <t>CHANGE</t>
    </r>
    <r>
      <rPr>
        <sz val="14"/>
        <color theme="1"/>
        <rFont val="Calibri"/>
        <family val="2"/>
        <scheme val="minor"/>
      </rPr>
      <t xml:space="preserve"> THE</t>
    </r>
  </si>
  <si>
    <t xml:space="preserve"> HIGHLIGHTED </t>
  </si>
  <si>
    <t>YOY</t>
  </si>
  <si>
    <t>RTN</t>
  </si>
  <si>
    <t>RTN (curr)</t>
  </si>
  <si>
    <t>RTN(curr)</t>
  </si>
  <si>
    <t>(curr)</t>
  </si>
  <si>
    <t>END OF YR</t>
  </si>
  <si>
    <t>BEGIN OF NEXT 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</si>
</sst>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1" xfId="0" applyBorder="1"/>
    <xf numFmtId="9" fontId="0" fillId="0" borderId="1" xfId="0" applyNumberFormat="1" applyBorder="1" applyAlignment="1">
      <alignment horizontal="left"/>
    </xf>
    <xf numFmtId="9" fontId="0" fillId="0" borderId="0" xfId="1" applyFont="1"/>
    <xf numFmtId="0" fontId="3" fillId="4" borderId="1" xfId="0" applyFont="1" applyFill="1" applyBorder="1" applyAlignment="1">
      <alignment horizontal="center"/>
    </xf>
    <xf numFmtId="0" fontId="0" fillId="5" borderId="0" xfId="0" applyFill="1"/>
    <xf numFmtId="0" fontId="4" fillId="5" borderId="0" xfId="0" applyFont="1" applyFill="1"/>
    <xf numFmtId="0" fontId="5" fillId="5" borderId="0" xfId="0" applyFont="1" applyFill="1"/>
    <xf numFmtId="0" fontId="3" fillId="0" borderId="0" xfId="0" applyFont="1" applyFill="1" applyBorder="1" applyAlignment="1">
      <alignment horizontal="center"/>
    </xf>
    <xf numFmtId="0" fontId="0" fillId="0" borderId="0" xfId="0" applyFill="1" applyBorder="1"/>
    <xf numFmtId="0" fontId="3" fillId="4" borderId="1" xfId="0" applyFont="1" applyFill="1" applyBorder="1" applyAlignment="1">
      <alignment horizontal="left"/>
    </xf>
    <xf numFmtId="9" fontId="6" fillId="3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3" borderId="3" xfId="0" applyFill="1" applyBorder="1"/>
    <xf numFmtId="0" fontId="0" fillId="3" borderId="3" xfId="0" applyFill="1" applyBorder="1" applyAlignment="1">
      <alignment horizontal="center"/>
    </xf>
    <xf numFmtId="0" fontId="2" fillId="0" borderId="1" xfId="0" applyFont="1" applyBorder="1"/>
    <xf numFmtId="1" fontId="12" fillId="0" borderId="1" xfId="0" applyNumberFormat="1" applyFont="1" applyBorder="1"/>
    <xf numFmtId="0" fontId="11" fillId="0" borderId="1" xfId="0" applyFont="1" applyBorder="1"/>
    <xf numFmtId="0" fontId="2" fillId="0" borderId="1" xfId="0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Protection="1"/>
    <xf numFmtId="1" fontId="0" fillId="0" borderId="0" xfId="0" applyNumberFormat="1" applyProtection="1"/>
    <xf numFmtId="1" fontId="7" fillId="0" borderId="0" xfId="0" applyNumberFormat="1" applyFont="1" applyProtection="1"/>
    <xf numFmtId="1" fontId="14" fillId="0" borderId="0" xfId="0" applyNumberFormat="1" applyFont="1" applyProtection="1"/>
    <xf numFmtId="0" fontId="14" fillId="0" borderId="0" xfId="0" applyFont="1" applyProtection="1"/>
    <xf numFmtId="1" fontId="9" fillId="0" borderId="0" xfId="0" applyNumberFormat="1" applyFont="1" applyProtection="1"/>
    <xf numFmtId="0" fontId="0" fillId="0" borderId="1" xfId="0" applyBorder="1" applyProtection="1"/>
    <xf numFmtId="1" fontId="13" fillId="0" borderId="1" xfId="0" applyNumberFormat="1" applyFont="1" applyBorder="1" applyProtection="1"/>
    <xf numFmtId="9" fontId="0" fillId="7" borderId="1" xfId="0" applyNumberFormat="1" applyFill="1" applyBorder="1" applyProtection="1">
      <protection locked="0"/>
    </xf>
    <xf numFmtId="1" fontId="2" fillId="2" borderId="0" xfId="0" applyNumberFormat="1" applyFont="1" applyFill="1" applyProtection="1">
      <protection locked="0"/>
    </xf>
    <xf numFmtId="9" fontId="2" fillId="2" borderId="3" xfId="0" applyNumberFormat="1" applyFont="1" applyFill="1" applyBorder="1" applyAlignment="1" applyProtection="1">
      <alignment horizontal="center"/>
      <protection locked="0"/>
    </xf>
    <xf numFmtId="9" fontId="2" fillId="2" borderId="1" xfId="0" applyNumberFormat="1" applyFont="1" applyFill="1" applyBorder="1" applyProtection="1">
      <protection locked="0"/>
    </xf>
    <xf numFmtId="9" fontId="2" fillId="2" borderId="1" xfId="0" applyNumberFormat="1" applyFont="1" applyFill="1" applyBorder="1" applyAlignment="1" applyProtection="1">
      <alignment horizontal="left"/>
      <protection locked="0"/>
    </xf>
    <xf numFmtId="0" fontId="15" fillId="0" borderId="0" xfId="0" applyFont="1"/>
    <xf numFmtId="0" fontId="18" fillId="2" borderId="0" xfId="0" applyFont="1" applyFill="1" applyAlignment="1">
      <alignment vertical="center"/>
    </xf>
    <xf numFmtId="0" fontId="11" fillId="0" borderId="1" xfId="0" applyFont="1" applyBorder="1" applyAlignment="1">
      <alignment horizontal="center"/>
    </xf>
    <xf numFmtId="9" fontId="10" fillId="0" borderId="1" xfId="1" applyFont="1" applyBorder="1" applyAlignment="1" applyProtection="1">
      <alignment horizontal="center"/>
    </xf>
    <xf numFmtId="9" fontId="8" fillId="0" borderId="1" xfId="1" applyFont="1" applyBorder="1" applyAlignment="1" applyProtection="1">
      <alignment horizontal="center"/>
    </xf>
    <xf numFmtId="1" fontId="13" fillId="0" borderId="1" xfId="0" applyNumberFormat="1" applyFont="1" applyBorder="1" applyAlignment="1" applyProtection="1">
      <alignment horizontal="center"/>
    </xf>
    <xf numFmtId="0" fontId="17" fillId="3" borderId="0" xfId="0" applyFont="1" applyFill="1" applyAlignment="1">
      <alignment horizontal="center"/>
    </xf>
    <xf numFmtId="0" fontId="2" fillId="6" borderId="0" xfId="0" applyFont="1" applyFill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7473E-B940-4CAD-A1AD-09025B4C3EF0}">
  <dimension ref="A1:X29"/>
  <sheetViews>
    <sheetView tabSelected="1" workbookViewId="0">
      <selection activeCell="W26" sqref="W26"/>
    </sheetView>
  </sheetViews>
  <sheetFormatPr defaultRowHeight="14.4" x14ac:dyDescent="0.3"/>
  <cols>
    <col min="2" max="2" width="12" bestFit="1" customWidth="1"/>
    <col min="4" max="4" width="1.88671875" customWidth="1"/>
    <col min="5" max="5" width="12" customWidth="1"/>
    <col min="6" max="6" width="11" bestFit="1" customWidth="1"/>
    <col min="7" max="7" width="3.44140625" bestFit="1" customWidth="1"/>
    <col min="8" max="8" width="1.88671875" customWidth="1"/>
    <col min="10" max="10" width="15.5546875" bestFit="1" customWidth="1"/>
    <col min="11" max="11" width="4.44140625" bestFit="1" customWidth="1"/>
    <col min="13" max="13" width="2.77734375" customWidth="1"/>
    <col min="14" max="14" width="9.33203125" bestFit="1" customWidth="1"/>
    <col min="16" max="16" width="8.21875" bestFit="1" customWidth="1"/>
    <col min="17" max="17" width="3" customWidth="1"/>
    <col min="18" max="18" width="15.109375" bestFit="1" customWidth="1"/>
    <col min="19" max="19" width="11.6640625" bestFit="1" customWidth="1"/>
    <col min="20" max="20" width="2.5546875" customWidth="1"/>
    <col min="21" max="21" width="16.6640625" bestFit="1" customWidth="1"/>
  </cols>
  <sheetData>
    <row r="1" spans="1:21" ht="18" x14ac:dyDescent="0.35">
      <c r="A1" s="6" t="s">
        <v>4</v>
      </c>
      <c r="B1" s="6"/>
      <c r="C1" s="6"/>
      <c r="D1" s="6"/>
      <c r="E1" s="6"/>
      <c r="F1" s="7"/>
      <c r="G1" s="5"/>
      <c r="H1" s="5"/>
      <c r="I1" s="7"/>
    </row>
    <row r="2" spans="1:21" x14ac:dyDescent="0.3">
      <c r="A2" s="40" t="s">
        <v>15</v>
      </c>
      <c r="B2" s="40"/>
      <c r="C2" s="15"/>
      <c r="D2" s="15"/>
      <c r="E2" s="15" t="s">
        <v>14</v>
      </c>
      <c r="F2" s="18" t="s">
        <v>19</v>
      </c>
      <c r="G2" s="32">
        <v>0.02</v>
      </c>
      <c r="H2" s="2"/>
      <c r="I2" s="17" t="s">
        <v>18</v>
      </c>
      <c r="J2" s="1"/>
      <c r="K2" s="31">
        <v>0.15</v>
      </c>
      <c r="L2" s="28"/>
      <c r="M2" s="1"/>
      <c r="N2" s="1"/>
      <c r="O2" s="1"/>
      <c r="P2" s="1"/>
      <c r="Q2" s="1"/>
      <c r="R2" s="1"/>
      <c r="S2" s="1"/>
      <c r="T2" s="1"/>
      <c r="U2" s="1"/>
    </row>
    <row r="3" spans="1:21" x14ac:dyDescent="0.3">
      <c r="A3" s="41"/>
      <c r="B3" s="41"/>
      <c r="C3" s="30">
        <v>0.05</v>
      </c>
      <c r="D3" s="12"/>
      <c r="E3" s="30">
        <v>0.8</v>
      </c>
      <c r="F3" s="30">
        <f>K2-G2</f>
        <v>0.13</v>
      </c>
      <c r="G3" s="12"/>
      <c r="H3" s="12"/>
      <c r="I3" s="12"/>
      <c r="J3" s="12"/>
      <c r="K3" s="13"/>
      <c r="L3" s="13"/>
      <c r="M3" s="9"/>
      <c r="N3" s="14">
        <v>4</v>
      </c>
      <c r="O3" s="30">
        <v>0.06</v>
      </c>
      <c r="P3" s="14"/>
      <c r="R3" s="30">
        <v>0.05</v>
      </c>
      <c r="S3" s="11"/>
      <c r="T3" s="11"/>
      <c r="U3" s="14"/>
    </row>
    <row r="4" spans="1:21" x14ac:dyDescent="0.3">
      <c r="A4" s="4" t="s">
        <v>7</v>
      </c>
      <c r="B4" s="4" t="s">
        <v>5</v>
      </c>
      <c r="C4" s="4" t="s">
        <v>9</v>
      </c>
      <c r="D4" s="4"/>
      <c r="E4" s="4" t="s">
        <v>0</v>
      </c>
      <c r="F4" s="4" t="s">
        <v>6</v>
      </c>
      <c r="G4" s="4"/>
      <c r="H4" s="4"/>
      <c r="I4" s="4"/>
      <c r="J4" s="4"/>
      <c r="K4" s="4"/>
      <c r="L4" s="4"/>
      <c r="M4" s="8"/>
      <c r="N4" s="4" t="s">
        <v>8</v>
      </c>
      <c r="O4" s="4" t="s">
        <v>2</v>
      </c>
      <c r="P4" s="4" t="s">
        <v>10</v>
      </c>
      <c r="R4" s="10" t="s">
        <v>11</v>
      </c>
      <c r="S4" s="4" t="s">
        <v>12</v>
      </c>
      <c r="T4" s="10"/>
      <c r="U4" s="4"/>
    </row>
    <row r="5" spans="1:21" x14ac:dyDescent="0.3">
      <c r="B5" s="19" t="s">
        <v>27</v>
      </c>
      <c r="C5" s="19" t="s">
        <v>27</v>
      </c>
      <c r="D5" s="19"/>
      <c r="E5" s="19" t="s">
        <v>27</v>
      </c>
      <c r="F5" s="19" t="s">
        <v>27</v>
      </c>
      <c r="R5" s="43"/>
      <c r="S5" t="s">
        <v>3</v>
      </c>
      <c r="U5" t="s">
        <v>13</v>
      </c>
    </row>
    <row r="6" spans="1:21" x14ac:dyDescent="0.3">
      <c r="A6">
        <v>1</v>
      </c>
      <c r="B6" s="29">
        <v>2500000</v>
      </c>
      <c r="C6" s="20">
        <f t="shared" ref="C6:C25" si="0">B6*(1+$C$3)</f>
        <v>2625000</v>
      </c>
      <c r="D6" s="20"/>
      <c r="E6" s="21">
        <f>B6*E3</f>
        <v>2000000</v>
      </c>
      <c r="F6" s="21">
        <f t="shared" ref="F6:F25" si="1">E6*(1+$F$3)</f>
        <v>2260000</v>
      </c>
      <c r="G6" s="42"/>
      <c r="H6" s="42"/>
      <c r="I6" s="42"/>
      <c r="J6" s="42"/>
      <c r="K6" s="42"/>
      <c r="L6" s="42"/>
      <c r="R6" s="42"/>
    </row>
    <row r="7" spans="1:21" x14ac:dyDescent="0.3">
      <c r="A7">
        <v>2</v>
      </c>
      <c r="B7" s="21">
        <f>C6</f>
        <v>2625000</v>
      </c>
      <c r="C7" s="21">
        <f t="shared" si="0"/>
        <v>2756250</v>
      </c>
      <c r="D7" s="20"/>
      <c r="E7" s="21">
        <f>F6</f>
        <v>2260000</v>
      </c>
      <c r="F7" s="21">
        <f t="shared" si="1"/>
        <v>2553799.9999999995</v>
      </c>
      <c r="G7" s="42"/>
      <c r="H7" s="42"/>
      <c r="I7" s="42"/>
      <c r="J7" s="42"/>
      <c r="K7" s="42"/>
      <c r="L7" s="42"/>
      <c r="R7" s="42"/>
    </row>
    <row r="8" spans="1:21" x14ac:dyDescent="0.3">
      <c r="A8">
        <v>3</v>
      </c>
      <c r="B8" s="21">
        <f t="shared" ref="B8:B25" si="2">C7</f>
        <v>2756250</v>
      </c>
      <c r="C8" s="21">
        <f t="shared" si="0"/>
        <v>2894062.5</v>
      </c>
      <c r="D8" s="20"/>
      <c r="E8" s="21">
        <f t="shared" ref="E8:E9" si="3">F7</f>
        <v>2553799.9999999995</v>
      </c>
      <c r="F8" s="21">
        <f t="shared" si="1"/>
        <v>2885793.9999999991</v>
      </c>
      <c r="G8" s="42"/>
      <c r="H8" s="42"/>
      <c r="I8" s="42"/>
      <c r="J8" s="42"/>
      <c r="K8" s="42"/>
      <c r="L8" s="42"/>
      <c r="R8" s="42"/>
    </row>
    <row r="9" spans="1:21" x14ac:dyDescent="0.3">
      <c r="A9">
        <v>4</v>
      </c>
      <c r="B9" s="21">
        <f t="shared" si="2"/>
        <v>2894062.5</v>
      </c>
      <c r="C9" s="21">
        <f t="shared" si="0"/>
        <v>3038765.625</v>
      </c>
      <c r="D9" s="20"/>
      <c r="E9" s="22">
        <f t="shared" si="3"/>
        <v>2885793.9999999991</v>
      </c>
      <c r="F9" s="21">
        <f t="shared" si="1"/>
        <v>3260947.2199999988</v>
      </c>
      <c r="G9" s="42"/>
      <c r="H9" s="42"/>
      <c r="I9" s="42"/>
      <c r="J9" s="42"/>
      <c r="K9" s="42"/>
      <c r="L9" s="42"/>
      <c r="N9" s="22">
        <f>E9</f>
        <v>2885793.9999999991</v>
      </c>
      <c r="O9" s="22">
        <f>E9*$O$3</f>
        <v>173147.63999999993</v>
      </c>
      <c r="P9" s="25">
        <f>O9/12</f>
        <v>14428.969999999994</v>
      </c>
      <c r="R9" s="42"/>
      <c r="S9" s="39" t="s">
        <v>28</v>
      </c>
      <c r="T9" s="39"/>
      <c r="U9" s="39" t="s">
        <v>29</v>
      </c>
    </row>
    <row r="10" spans="1:21" x14ac:dyDescent="0.3">
      <c r="A10">
        <v>5</v>
      </c>
      <c r="B10" s="21">
        <f t="shared" si="2"/>
        <v>3038765.625</v>
      </c>
      <c r="C10" s="21">
        <f t="shared" si="0"/>
        <v>3190703.90625</v>
      </c>
      <c r="D10" s="20"/>
      <c r="E10" s="21">
        <f>F9-O9</f>
        <v>3087799.5799999987</v>
      </c>
      <c r="F10" s="21">
        <f t="shared" si="1"/>
        <v>3489213.5253999983</v>
      </c>
      <c r="G10" s="42"/>
      <c r="H10" s="42"/>
      <c r="I10" s="42"/>
      <c r="J10" s="42"/>
      <c r="K10" s="42"/>
      <c r="L10" s="42"/>
      <c r="N10" s="25">
        <f>E10</f>
        <v>3087799.5799999987</v>
      </c>
      <c r="O10" s="21">
        <f t="shared" ref="O10:O25" si="4">N10*$O$3</f>
        <v>185267.97479999991</v>
      </c>
      <c r="P10" s="25">
        <f t="shared" ref="P10:P25" si="5">O10/12</f>
        <v>15438.997899999993</v>
      </c>
      <c r="R10" s="42"/>
      <c r="S10" s="22">
        <f>O9*R3*12</f>
        <v>103888.58399999994</v>
      </c>
      <c r="T10" s="21"/>
      <c r="U10" s="21">
        <f>O9+S10</f>
        <v>277036.22399999987</v>
      </c>
    </row>
    <row r="11" spans="1:21" x14ac:dyDescent="0.3">
      <c r="A11">
        <v>6</v>
      </c>
      <c r="B11" s="21">
        <f t="shared" si="2"/>
        <v>3190703.90625</v>
      </c>
      <c r="C11" s="21">
        <f t="shared" si="0"/>
        <v>3350239.1015625</v>
      </c>
      <c r="D11" s="20"/>
      <c r="E11" s="21">
        <f>F10-O10</f>
        <v>3303945.5505999983</v>
      </c>
      <c r="F11" s="21">
        <f t="shared" si="1"/>
        <v>3733458.4721779977</v>
      </c>
      <c r="G11" s="42"/>
      <c r="H11" s="42"/>
      <c r="I11" s="42"/>
      <c r="J11" s="42"/>
      <c r="K11" s="42"/>
      <c r="L11" s="42"/>
      <c r="N11" s="25">
        <f t="shared" ref="N11:N25" si="6">E11</f>
        <v>3303945.5505999983</v>
      </c>
      <c r="O11" s="21">
        <f t="shared" si="4"/>
        <v>198236.7330359999</v>
      </c>
      <c r="P11" s="25">
        <f t="shared" si="5"/>
        <v>16519.727752999992</v>
      </c>
      <c r="R11" s="42"/>
      <c r="S11" s="21">
        <f t="shared" ref="S11:S26" si="7">U10*$R$3*12</f>
        <v>166221.73439999993</v>
      </c>
      <c r="T11" s="21"/>
      <c r="U11" s="21">
        <f t="shared" ref="U11:U26" si="8">S11*(1+$R$3)+O10</f>
        <v>359800.79591999983</v>
      </c>
    </row>
    <row r="12" spans="1:21" x14ac:dyDescent="0.3">
      <c r="A12">
        <v>7</v>
      </c>
      <c r="B12" s="21">
        <f t="shared" si="2"/>
        <v>3350239.1015625</v>
      </c>
      <c r="C12" s="21">
        <f t="shared" si="0"/>
        <v>3517751.056640625</v>
      </c>
      <c r="D12" s="20"/>
      <c r="E12" s="21">
        <f t="shared" ref="E12:E25" si="9">F11-O11</f>
        <v>3535221.7391419979</v>
      </c>
      <c r="F12" s="21">
        <f t="shared" si="1"/>
        <v>3994800.5652304571</v>
      </c>
      <c r="G12" s="42"/>
      <c r="H12" s="42"/>
      <c r="I12" s="42"/>
      <c r="J12" s="42"/>
      <c r="K12" s="42"/>
      <c r="L12" s="42"/>
      <c r="N12" s="25">
        <f t="shared" si="6"/>
        <v>3535221.7391419979</v>
      </c>
      <c r="O12" s="21">
        <f t="shared" si="4"/>
        <v>212113.30434851986</v>
      </c>
      <c r="P12" s="25">
        <f t="shared" si="5"/>
        <v>17676.108695709987</v>
      </c>
      <c r="R12" s="42"/>
      <c r="S12" s="21">
        <f t="shared" si="7"/>
        <v>215880.47755199991</v>
      </c>
      <c r="T12" s="21"/>
      <c r="U12" s="21">
        <f t="shared" si="8"/>
        <v>424911.23446559982</v>
      </c>
    </row>
    <row r="13" spans="1:21" x14ac:dyDescent="0.3">
      <c r="A13">
        <v>8</v>
      </c>
      <c r="B13" s="21">
        <f t="shared" si="2"/>
        <v>3517751.056640625</v>
      </c>
      <c r="C13" s="21">
        <f t="shared" si="0"/>
        <v>3693638.6094726566</v>
      </c>
      <c r="D13" s="20"/>
      <c r="E13" s="21">
        <f t="shared" si="9"/>
        <v>3782687.2608819371</v>
      </c>
      <c r="F13" s="21">
        <f t="shared" si="1"/>
        <v>4274436.6047965884</v>
      </c>
      <c r="G13" s="42"/>
      <c r="H13" s="42"/>
      <c r="I13" s="42"/>
      <c r="J13" s="42"/>
      <c r="K13" s="42"/>
      <c r="L13" s="42"/>
      <c r="N13" s="25">
        <f t="shared" si="6"/>
        <v>3782687.2608819371</v>
      </c>
      <c r="O13" s="21">
        <f t="shared" si="4"/>
        <v>226961.23565291622</v>
      </c>
      <c r="P13" s="25">
        <f t="shared" si="5"/>
        <v>18913.436304409686</v>
      </c>
      <c r="R13" s="42"/>
      <c r="S13" s="21">
        <f t="shared" si="7"/>
        <v>254946.74067935991</v>
      </c>
      <c r="T13" s="21"/>
      <c r="U13" s="21">
        <f t="shared" si="8"/>
        <v>479807.38206184772</v>
      </c>
    </row>
    <row r="14" spans="1:21" x14ac:dyDescent="0.3">
      <c r="A14">
        <v>9</v>
      </c>
      <c r="B14" s="23">
        <f t="shared" si="2"/>
        <v>3693638.6094726566</v>
      </c>
      <c r="C14" s="23">
        <f t="shared" si="0"/>
        <v>3878320.5399462897</v>
      </c>
      <c r="D14" s="24"/>
      <c r="E14" s="23">
        <f t="shared" si="9"/>
        <v>4047475.3691436723</v>
      </c>
      <c r="F14" s="21">
        <f t="shared" si="1"/>
        <v>4573647.1671323497</v>
      </c>
      <c r="G14" s="42"/>
      <c r="H14" s="42"/>
      <c r="I14" s="42"/>
      <c r="J14" s="42"/>
      <c r="K14" s="42"/>
      <c r="L14" s="42"/>
      <c r="M14" s="3"/>
      <c r="N14" s="25">
        <f t="shared" si="6"/>
        <v>4047475.3691436723</v>
      </c>
      <c r="O14" s="21">
        <f t="shared" si="4"/>
        <v>242848.52214862034</v>
      </c>
      <c r="P14" s="25">
        <f t="shared" si="5"/>
        <v>20237.376845718361</v>
      </c>
      <c r="R14" s="42"/>
      <c r="S14" s="21">
        <f t="shared" si="7"/>
        <v>287884.42923710868</v>
      </c>
      <c r="T14" s="21"/>
      <c r="U14" s="21">
        <f t="shared" si="8"/>
        <v>529239.88635188038</v>
      </c>
    </row>
    <row r="15" spans="1:21" x14ac:dyDescent="0.3">
      <c r="A15">
        <v>10</v>
      </c>
      <c r="B15" s="21">
        <f t="shared" si="2"/>
        <v>3878320.5399462897</v>
      </c>
      <c r="C15" s="21">
        <f t="shared" si="0"/>
        <v>4072236.5669436045</v>
      </c>
      <c r="D15" s="20"/>
      <c r="E15" s="21">
        <f t="shared" si="9"/>
        <v>4330798.6449837293</v>
      </c>
      <c r="F15" s="21">
        <f t="shared" si="1"/>
        <v>4893802.4688316137</v>
      </c>
      <c r="G15" s="42"/>
      <c r="H15" s="42"/>
      <c r="I15" s="42"/>
      <c r="J15" s="42"/>
      <c r="K15" s="42"/>
      <c r="L15" s="42"/>
      <c r="M15" s="3"/>
      <c r="N15" s="25">
        <f t="shared" si="6"/>
        <v>4330798.6449837293</v>
      </c>
      <c r="O15" s="21">
        <f t="shared" si="4"/>
        <v>259847.91869902375</v>
      </c>
      <c r="P15" s="25">
        <f t="shared" si="5"/>
        <v>21653.993224918646</v>
      </c>
      <c r="R15" s="42"/>
      <c r="S15" s="21">
        <f t="shared" si="7"/>
        <v>317543.93181112828</v>
      </c>
      <c r="T15" s="21"/>
      <c r="U15" s="21">
        <f t="shared" si="8"/>
        <v>576269.65055030503</v>
      </c>
    </row>
    <row r="16" spans="1:21" x14ac:dyDescent="0.3">
      <c r="A16">
        <v>11</v>
      </c>
      <c r="B16" s="21">
        <f t="shared" si="2"/>
        <v>4072236.5669436045</v>
      </c>
      <c r="C16" s="21">
        <f t="shared" si="0"/>
        <v>4275848.3952907845</v>
      </c>
      <c r="D16" s="20"/>
      <c r="E16" s="21">
        <f t="shared" si="9"/>
        <v>4633954.5501325903</v>
      </c>
      <c r="F16" s="21">
        <f t="shared" si="1"/>
        <v>5236368.6416498264</v>
      </c>
      <c r="G16" s="42"/>
      <c r="H16" s="42"/>
      <c r="I16" s="42"/>
      <c r="J16" s="42"/>
      <c r="K16" s="42"/>
      <c r="L16" s="42"/>
      <c r="N16" s="25">
        <f t="shared" si="6"/>
        <v>4633954.5501325903</v>
      </c>
      <c r="O16" s="21">
        <f t="shared" si="4"/>
        <v>278037.2730079554</v>
      </c>
      <c r="P16" s="25">
        <f t="shared" si="5"/>
        <v>23169.772750662949</v>
      </c>
      <c r="R16" s="42"/>
      <c r="S16" s="21">
        <f t="shared" si="7"/>
        <v>345761.79033018305</v>
      </c>
      <c r="T16" s="21"/>
      <c r="U16" s="21">
        <f t="shared" si="8"/>
        <v>622897.79854571598</v>
      </c>
    </row>
    <row r="17" spans="1:24" x14ac:dyDescent="0.3">
      <c r="A17">
        <v>12</v>
      </c>
      <c r="B17" s="21">
        <f t="shared" si="2"/>
        <v>4275848.3952907845</v>
      </c>
      <c r="C17" s="21">
        <f t="shared" si="0"/>
        <v>4489640.8150553238</v>
      </c>
      <c r="D17" s="20"/>
      <c r="E17" s="21">
        <f t="shared" si="9"/>
        <v>4958331.368641871</v>
      </c>
      <c r="F17" s="21">
        <f t="shared" si="1"/>
        <v>5602914.4465653142</v>
      </c>
      <c r="G17" s="42"/>
      <c r="H17" s="42"/>
      <c r="I17" s="42"/>
      <c r="J17" s="42"/>
      <c r="K17" s="42"/>
      <c r="L17" s="42"/>
      <c r="N17" s="25">
        <f t="shared" si="6"/>
        <v>4958331.368641871</v>
      </c>
      <c r="O17" s="21">
        <f t="shared" si="4"/>
        <v>297499.88211851224</v>
      </c>
      <c r="P17" s="25">
        <f t="shared" si="5"/>
        <v>24791.656843209352</v>
      </c>
      <c r="R17" s="42"/>
      <c r="S17" s="21">
        <f t="shared" si="7"/>
        <v>373738.67912742961</v>
      </c>
      <c r="T17" s="21"/>
      <c r="U17" s="21">
        <f t="shared" si="8"/>
        <v>670462.88609175652</v>
      </c>
    </row>
    <row r="18" spans="1:24" x14ac:dyDescent="0.3">
      <c r="A18">
        <v>13</v>
      </c>
      <c r="B18" s="21">
        <f t="shared" si="2"/>
        <v>4489640.8150553238</v>
      </c>
      <c r="C18" s="21">
        <f t="shared" si="0"/>
        <v>4714122.8558080904</v>
      </c>
      <c r="D18" s="20"/>
      <c r="E18" s="21">
        <f t="shared" si="9"/>
        <v>5305414.5644468023</v>
      </c>
      <c r="F18" s="21">
        <f t="shared" si="1"/>
        <v>5995118.4578248858</v>
      </c>
      <c r="G18" s="42"/>
      <c r="H18" s="42"/>
      <c r="I18" s="42"/>
      <c r="J18" s="42"/>
      <c r="K18" s="42"/>
      <c r="L18" s="42"/>
      <c r="N18" s="25">
        <f t="shared" si="6"/>
        <v>5305414.5644468023</v>
      </c>
      <c r="O18" s="21">
        <f t="shared" si="4"/>
        <v>318324.87386680814</v>
      </c>
      <c r="P18" s="25">
        <f t="shared" si="5"/>
        <v>26527.072822234011</v>
      </c>
      <c r="R18" s="42"/>
      <c r="S18" s="21">
        <f t="shared" si="7"/>
        <v>402277.73165505391</v>
      </c>
      <c r="T18" s="21"/>
      <c r="U18" s="21">
        <f t="shared" si="8"/>
        <v>719891.50035631889</v>
      </c>
    </row>
    <row r="19" spans="1:24" x14ac:dyDescent="0.3">
      <c r="A19">
        <v>14</v>
      </c>
      <c r="B19" s="21">
        <f t="shared" si="2"/>
        <v>4714122.8558080904</v>
      </c>
      <c r="C19" s="21">
        <f t="shared" si="0"/>
        <v>4949828.9985984955</v>
      </c>
      <c r="D19" s="20"/>
      <c r="E19" s="21">
        <f t="shared" si="9"/>
        <v>5676793.5839580782</v>
      </c>
      <c r="F19" s="21">
        <f t="shared" si="1"/>
        <v>6414776.7498726277</v>
      </c>
      <c r="G19" s="42"/>
      <c r="H19" s="42"/>
      <c r="I19" s="42"/>
      <c r="J19" s="42"/>
      <c r="K19" s="42"/>
      <c r="L19" s="42"/>
      <c r="N19" s="25">
        <f t="shared" si="6"/>
        <v>5676793.5839580782</v>
      </c>
      <c r="O19" s="21">
        <f t="shared" si="4"/>
        <v>340607.61503748468</v>
      </c>
      <c r="P19" s="25">
        <f t="shared" si="5"/>
        <v>28383.96791979039</v>
      </c>
      <c r="R19" s="42"/>
      <c r="S19" s="21">
        <f t="shared" si="7"/>
        <v>431934.90021379129</v>
      </c>
      <c r="T19" s="21"/>
      <c r="U19" s="21">
        <f t="shared" si="8"/>
        <v>771856.51909128902</v>
      </c>
    </row>
    <row r="20" spans="1:24" x14ac:dyDescent="0.3">
      <c r="A20">
        <v>15</v>
      </c>
      <c r="B20" s="21">
        <f t="shared" si="2"/>
        <v>4949828.9985984955</v>
      </c>
      <c r="C20" s="21">
        <f t="shared" si="0"/>
        <v>5197320.4485284202</v>
      </c>
      <c r="D20" s="20"/>
      <c r="E20" s="21">
        <f t="shared" si="9"/>
        <v>6074169.1348351426</v>
      </c>
      <c r="F20" s="21">
        <f t="shared" si="1"/>
        <v>6863811.1223637108</v>
      </c>
      <c r="G20" s="42"/>
      <c r="H20" s="42"/>
      <c r="I20" s="42"/>
      <c r="J20" s="42"/>
      <c r="K20" s="42"/>
      <c r="L20" s="42"/>
      <c r="N20" s="25">
        <f t="shared" si="6"/>
        <v>6074169.1348351426</v>
      </c>
      <c r="O20" s="21">
        <f t="shared" si="4"/>
        <v>364450.14809010853</v>
      </c>
      <c r="P20" s="25">
        <f t="shared" si="5"/>
        <v>30370.845674175711</v>
      </c>
      <c r="R20" s="42"/>
      <c r="S20" s="21">
        <f t="shared" si="7"/>
        <v>463113.91145477345</v>
      </c>
      <c r="T20" s="21"/>
      <c r="U20" s="21">
        <f t="shared" si="8"/>
        <v>826877.22206499684</v>
      </c>
    </row>
    <row r="21" spans="1:24" x14ac:dyDescent="0.3">
      <c r="A21">
        <v>16</v>
      </c>
      <c r="B21" s="21">
        <f t="shared" si="2"/>
        <v>5197320.4485284202</v>
      </c>
      <c r="C21" s="21">
        <f t="shared" si="0"/>
        <v>5457186.470954841</v>
      </c>
      <c r="D21" s="20"/>
      <c r="E21" s="21">
        <f t="shared" si="9"/>
        <v>6499360.9742736025</v>
      </c>
      <c r="F21" s="21">
        <f t="shared" si="1"/>
        <v>7344277.9009291697</v>
      </c>
      <c r="G21" s="42"/>
      <c r="H21" s="42"/>
      <c r="I21" s="42"/>
      <c r="J21" s="42"/>
      <c r="K21" s="42"/>
      <c r="L21" s="42"/>
      <c r="N21" s="25">
        <f t="shared" si="6"/>
        <v>6499360.9742736025</v>
      </c>
      <c r="O21" s="21">
        <f t="shared" si="4"/>
        <v>389961.65845641616</v>
      </c>
      <c r="P21" s="25">
        <f t="shared" si="5"/>
        <v>32496.804871368015</v>
      </c>
      <c r="R21" s="42"/>
      <c r="S21" s="21">
        <f t="shared" si="7"/>
        <v>496126.33323899814</v>
      </c>
      <c r="T21" s="21"/>
      <c r="U21" s="21">
        <f t="shared" si="8"/>
        <v>885382.79799105658</v>
      </c>
    </row>
    <row r="22" spans="1:24" x14ac:dyDescent="0.3">
      <c r="A22">
        <v>17</v>
      </c>
      <c r="B22" s="21">
        <f t="shared" si="2"/>
        <v>5457186.470954841</v>
      </c>
      <c r="C22" s="21">
        <f t="shared" si="0"/>
        <v>5730045.7945025833</v>
      </c>
      <c r="D22" s="20"/>
      <c r="E22" s="21">
        <f t="shared" si="9"/>
        <v>6954316.2424727539</v>
      </c>
      <c r="F22" s="21">
        <f t="shared" si="1"/>
        <v>7858377.3539942112</v>
      </c>
      <c r="G22" s="42"/>
      <c r="H22" s="42"/>
      <c r="I22" s="42"/>
      <c r="J22" s="42"/>
      <c r="K22" s="42"/>
      <c r="L22" s="42"/>
      <c r="N22" s="25">
        <f t="shared" si="6"/>
        <v>6954316.2424727539</v>
      </c>
      <c r="O22" s="21">
        <f t="shared" si="4"/>
        <v>417258.97454836522</v>
      </c>
      <c r="P22" s="25">
        <f t="shared" si="5"/>
        <v>34771.581212363766</v>
      </c>
      <c r="R22" s="42"/>
      <c r="S22" s="21">
        <f t="shared" si="7"/>
        <v>531229.67879463395</v>
      </c>
      <c r="T22" s="21"/>
      <c r="U22" s="21">
        <f t="shared" si="8"/>
        <v>947752.82119078189</v>
      </c>
    </row>
    <row r="23" spans="1:24" x14ac:dyDescent="0.3">
      <c r="A23">
        <v>18</v>
      </c>
      <c r="B23" s="21">
        <f t="shared" si="2"/>
        <v>5730045.7945025833</v>
      </c>
      <c r="C23" s="21">
        <f t="shared" si="0"/>
        <v>6016548.0842277128</v>
      </c>
      <c r="D23" s="20"/>
      <c r="E23" s="21">
        <f t="shared" si="9"/>
        <v>7441118.3794458462</v>
      </c>
      <c r="F23" s="21">
        <f t="shared" si="1"/>
        <v>8408463.7687738054</v>
      </c>
      <c r="G23" s="42"/>
      <c r="H23" s="42"/>
      <c r="I23" s="42"/>
      <c r="J23" s="42"/>
      <c r="K23" s="42"/>
      <c r="L23" s="42"/>
      <c r="N23" s="25">
        <f t="shared" si="6"/>
        <v>7441118.3794458462</v>
      </c>
      <c r="O23" s="21">
        <f t="shared" si="4"/>
        <v>446467.10276675073</v>
      </c>
      <c r="P23" s="25">
        <f t="shared" si="5"/>
        <v>37205.591897229227</v>
      </c>
      <c r="R23" s="42"/>
      <c r="S23" s="21">
        <f t="shared" si="7"/>
        <v>568651.69271446916</v>
      </c>
      <c r="T23" s="21"/>
      <c r="U23" s="21">
        <f t="shared" si="8"/>
        <v>1014343.2518985579</v>
      </c>
    </row>
    <row r="24" spans="1:24" x14ac:dyDescent="0.3">
      <c r="A24">
        <v>19</v>
      </c>
      <c r="B24" s="21">
        <f t="shared" si="2"/>
        <v>6016548.0842277128</v>
      </c>
      <c r="C24" s="21">
        <f t="shared" si="0"/>
        <v>6317375.4884390989</v>
      </c>
      <c r="D24" s="20"/>
      <c r="E24" s="21">
        <f t="shared" si="9"/>
        <v>7961996.666007055</v>
      </c>
      <c r="F24" s="21">
        <f t="shared" si="1"/>
        <v>8997056.2325879708</v>
      </c>
      <c r="G24" s="42"/>
      <c r="H24" s="42"/>
      <c r="J24" s="35" t="s">
        <v>25</v>
      </c>
      <c r="L24" s="35" t="s">
        <v>24</v>
      </c>
      <c r="N24" s="25">
        <f t="shared" si="6"/>
        <v>7961996.666007055</v>
      </c>
      <c r="O24" s="21">
        <f t="shared" si="4"/>
        <v>477719.79996042326</v>
      </c>
      <c r="P24" s="25">
        <f t="shared" si="5"/>
        <v>39809.983330035269</v>
      </c>
      <c r="R24" s="42"/>
      <c r="S24" s="21">
        <f t="shared" si="7"/>
        <v>608605.95113913482</v>
      </c>
      <c r="T24" s="21"/>
      <c r="U24" s="21">
        <f t="shared" si="8"/>
        <v>1085503.3514628424</v>
      </c>
    </row>
    <row r="25" spans="1:24" x14ac:dyDescent="0.3">
      <c r="A25">
        <v>20</v>
      </c>
      <c r="B25" s="21">
        <f t="shared" si="2"/>
        <v>6317375.4884390989</v>
      </c>
      <c r="C25" s="21">
        <f t="shared" si="0"/>
        <v>6633244.2628610544</v>
      </c>
      <c r="D25" s="20"/>
      <c r="E25" s="21">
        <f t="shared" si="9"/>
        <v>8519336.4326275475</v>
      </c>
      <c r="F25" s="21">
        <f t="shared" si="1"/>
        <v>9626850.1688691285</v>
      </c>
      <c r="G25" s="42"/>
      <c r="H25" s="42"/>
      <c r="I25" s="26" t="s">
        <v>1</v>
      </c>
      <c r="J25" s="38">
        <f>E25+B25-E6</f>
        <v>12836711.921066646</v>
      </c>
      <c r="K25" s="20"/>
      <c r="L25" s="36">
        <f>J25/B6</f>
        <v>5.1346847684266583</v>
      </c>
      <c r="M25" s="3"/>
      <c r="N25" s="25">
        <f t="shared" si="6"/>
        <v>8519336.4326275475</v>
      </c>
      <c r="O25" s="21">
        <f t="shared" si="4"/>
        <v>511160.18595765281</v>
      </c>
      <c r="P25" s="25">
        <f t="shared" si="5"/>
        <v>42596.682163137732</v>
      </c>
      <c r="R25" s="42"/>
      <c r="S25" s="21">
        <f t="shared" si="7"/>
        <v>651302.01087770553</v>
      </c>
      <c r="T25" s="21"/>
      <c r="U25" s="21">
        <f t="shared" si="8"/>
        <v>1161586.9113820139</v>
      </c>
      <c r="V25" s="35" t="s">
        <v>26</v>
      </c>
      <c r="W25" s="35" t="s">
        <v>24</v>
      </c>
      <c r="X25" s="35" t="s">
        <v>23</v>
      </c>
    </row>
    <row r="26" spans="1:24" x14ac:dyDescent="0.3">
      <c r="I26" s="1"/>
      <c r="J26" s="16" t="s">
        <v>16</v>
      </c>
      <c r="L26" s="3"/>
      <c r="M26" s="3"/>
      <c r="S26" s="21">
        <f t="shared" si="7"/>
        <v>696952.14682920836</v>
      </c>
      <c r="T26" s="21"/>
      <c r="U26" s="21">
        <f t="shared" si="8"/>
        <v>1242959.9401283215</v>
      </c>
      <c r="V26" s="27">
        <f>J25+U26</f>
        <v>14079671.861194966</v>
      </c>
      <c r="W26" s="36">
        <f>V26/B6</f>
        <v>5.6318687444779867</v>
      </c>
      <c r="X26" s="37">
        <f>W26/20</f>
        <v>0.28159343722389935</v>
      </c>
    </row>
    <row r="28" spans="1:24" x14ac:dyDescent="0.3">
      <c r="A28" t="s">
        <v>17</v>
      </c>
    </row>
    <row r="29" spans="1:24" ht="18" x14ac:dyDescent="0.35">
      <c r="A29">
        <v>1</v>
      </c>
      <c r="B29" s="33" t="s">
        <v>21</v>
      </c>
      <c r="E29" s="34" t="s">
        <v>22</v>
      </c>
      <c r="F29" t="s">
        <v>20</v>
      </c>
    </row>
  </sheetData>
  <sheetProtection algorithmName="SHA-512" hashValue="+MAYbaIpF3e0Oh42rUioleb0t63yXPOHwn31064w3kg4l54EhFHl3owxILb0CeeaBuIdo5rjsigJxyKsU6vrcQ==" saltValue="THM5miboSnLMYPOQqdtWBw==" spinCount="100000" sheet="1" objects="1" scenarios="1"/>
  <mergeCells count="5">
    <mergeCell ref="A2:B3"/>
    <mergeCell ref="I6:L23"/>
    <mergeCell ref="R5:R25"/>
    <mergeCell ref="G6:G25"/>
    <mergeCell ref="H6:H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rise4_moneyspin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Jasvir Singh Nagi</dc:creator>
  <cp:lastModifiedBy>Jasvir Singh Nagi</cp:lastModifiedBy>
  <dcterms:created xsi:type="dcterms:W3CDTF">2022-08-12T17:29:16Z</dcterms:created>
  <dcterms:modified xsi:type="dcterms:W3CDTF">2022-10-11T13:47:40Z</dcterms:modified>
</cp:coreProperties>
</file>